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1415" tabRatio="7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ddb</author>
  </authors>
  <commentList>
    <comment ref="G14" authorId="0">
      <text>
        <r>
          <rPr>
            <sz val="8"/>
            <color indexed="8"/>
            <rFont val="Times New Roman"/>
            <family val="1"/>
          </rPr>
          <t>Cost using the optimal rol width !</t>
        </r>
      </text>
    </comment>
  </commentList>
</comments>
</file>

<file path=xl/sharedStrings.xml><?xml version="1.0" encoding="utf-8"?>
<sst xmlns="http://schemas.openxmlformats.org/spreadsheetml/2006/main" count="95" uniqueCount="68">
  <si>
    <t>Input Data  Bagging</t>
  </si>
  <si>
    <t>Film</t>
  </si>
  <si>
    <t xml:space="preserve">Rol weight </t>
  </si>
  <si>
    <t xml:space="preserve">kg </t>
  </si>
  <si>
    <t>Machine</t>
  </si>
  <si>
    <t>Waiste /side</t>
  </si>
  <si>
    <t>mm</t>
  </si>
  <si>
    <t>Bag</t>
  </si>
  <si>
    <t>Width</t>
  </si>
  <si>
    <t>Thickness</t>
  </si>
  <si>
    <t>um</t>
  </si>
  <si>
    <t>Weld width</t>
  </si>
  <si>
    <t>Length</t>
  </si>
  <si>
    <t>Density</t>
  </si>
  <si>
    <t>kg/m3</t>
  </si>
  <si>
    <t>Bottles /h</t>
  </si>
  <si>
    <t>Bph</t>
  </si>
  <si>
    <t xml:space="preserve">Height (bottle ) </t>
  </si>
  <si>
    <t>Rol width</t>
  </si>
  <si>
    <t>Bottles / bag</t>
  </si>
  <si>
    <t>Pc</t>
  </si>
  <si>
    <t>Y Running Hours</t>
  </si>
  <si>
    <t>Film Cost</t>
  </si>
  <si>
    <t>€/kg</t>
  </si>
  <si>
    <t>Bags/layer</t>
  </si>
  <si>
    <t>Waiste price</t>
  </si>
  <si>
    <t xml:space="preserve">Additional  Cost ( Pallet ) </t>
  </si>
  <si>
    <t>€ct</t>
  </si>
  <si>
    <t>Calculated fields Bagging</t>
  </si>
  <si>
    <t>Film cost per bag</t>
  </si>
  <si>
    <t>€c</t>
  </si>
  <si>
    <t>Waiste cost  per bag</t>
  </si>
  <si>
    <t>Optimal Rol Width</t>
  </si>
  <si>
    <t xml:space="preserve">Waiste return </t>
  </si>
  <si>
    <t>Bags/rol(2)</t>
  </si>
  <si>
    <t>pc</t>
  </si>
  <si>
    <t>Bag Cost - waiste return</t>
  </si>
  <si>
    <t>Film cost / m2</t>
  </si>
  <si>
    <t>Avg Rol change capacity</t>
  </si>
  <si>
    <t>h</t>
  </si>
  <si>
    <t>Film weight /m2</t>
  </si>
  <si>
    <t>g</t>
  </si>
  <si>
    <t>Film Length</t>
  </si>
  <si>
    <t>m</t>
  </si>
  <si>
    <t>Data Trays</t>
  </si>
  <si>
    <t>Calculated fields - comparison agains trays</t>
  </si>
  <si>
    <t>Tray/Bag Time</t>
  </si>
  <si>
    <t>sec</t>
  </si>
  <si>
    <t>Bottles / tray</t>
  </si>
  <si>
    <t>Bottles on the pallet</t>
  </si>
  <si>
    <t>tray cost</t>
  </si>
  <si>
    <t>Amount of layers on the pallet</t>
  </si>
  <si>
    <t>layers</t>
  </si>
  <si>
    <t>trays per layer</t>
  </si>
  <si>
    <t>Pallet height film</t>
  </si>
  <si>
    <t>Truck height</t>
  </si>
  <si>
    <t>Pallet Height Cardboard</t>
  </si>
  <si>
    <t>Pallet height</t>
  </si>
  <si>
    <t>Packing cost / bottle , Cardboard</t>
  </si>
  <si>
    <t>Tray thickness</t>
  </si>
  <si>
    <t>Packing cost / bottle , Film</t>
  </si>
  <si>
    <t>Yearly volume</t>
  </si>
  <si>
    <t>Difference per pallet</t>
  </si>
  <si>
    <t>€</t>
  </si>
  <si>
    <t xml:space="preserve">Additional cost ( Pallet ) </t>
  </si>
  <si>
    <t>Pallets /year</t>
  </si>
  <si>
    <t>Machine Capacity / year</t>
  </si>
  <si>
    <t xml:space="preserve">Profit / year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</si>
</sst>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color indexed="8"/>
      <name val="Times New Roman"/>
      <family val="1"/>
    </font>
    <font>
      <b/>
      <sz val="11"/>
      <color indexed="2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19" fillId="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0" fillId="8" borderId="0" xfId="0" applyFill="1" applyAlignment="1">
      <alignment/>
    </xf>
    <xf numFmtId="0" fontId="19" fillId="8" borderId="0" xfId="0" applyFont="1" applyFill="1" applyAlignment="1">
      <alignment/>
    </xf>
    <xf numFmtId="2" fontId="19" fillId="15" borderId="0" xfId="0" applyNumberFormat="1" applyFont="1" applyFill="1" applyAlignment="1">
      <alignment horizontal="center"/>
    </xf>
    <xf numFmtId="164" fontId="19" fillId="8" borderId="0" xfId="0" applyNumberFormat="1" applyFont="1" applyFill="1" applyAlignment="1">
      <alignment/>
    </xf>
    <xf numFmtId="0" fontId="19" fillId="8" borderId="0" xfId="0" applyFont="1" applyFill="1" applyAlignment="1">
      <alignment horizontal="center"/>
    </xf>
    <xf numFmtId="1" fontId="19" fillId="8" borderId="0" xfId="0" applyNumberFormat="1" applyFont="1" applyFill="1" applyAlignment="1">
      <alignment horizontal="center"/>
    </xf>
    <xf numFmtId="164" fontId="19" fillId="15" borderId="0" xfId="0" applyNumberFormat="1" applyFont="1" applyFill="1" applyAlignment="1">
      <alignment/>
    </xf>
    <xf numFmtId="165" fontId="19" fillId="8" borderId="0" xfId="0" applyNumberFormat="1" applyFont="1" applyFill="1" applyAlignment="1">
      <alignment horizontal="center"/>
    </xf>
    <xf numFmtId="0" fontId="7" fillId="4" borderId="0" xfId="48" applyNumberFormat="1" applyBorder="1" applyAlignment="1" applyProtection="1">
      <alignment/>
      <protection/>
    </xf>
    <xf numFmtId="0" fontId="3" fillId="3" borderId="0" xfId="39" applyNumberFormat="1" applyBorder="1" applyAlignment="1" applyProtection="1">
      <alignment/>
      <protection/>
    </xf>
    <xf numFmtId="0" fontId="23" fillId="3" borderId="0" xfId="39" applyNumberFormat="1" applyFont="1" applyBorder="1" applyAlignment="1" applyProtection="1">
      <alignment/>
      <protection/>
    </xf>
    <xf numFmtId="3" fontId="23" fillId="3" borderId="0" xfId="39" applyNumberFormat="1" applyFont="1" applyBorder="1" applyAlignment="1" applyProtection="1">
      <alignment/>
      <protection/>
    </xf>
    <xf numFmtId="1" fontId="23" fillId="3" borderId="0" xfId="39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13.57421875" style="0" customWidth="1"/>
    <col min="3" max="3" width="16.7109375" style="0" customWidth="1"/>
    <col min="4" max="4" width="6.57421875" style="0" customWidth="1"/>
    <col min="5" max="5" width="8.7109375" style="0" customWidth="1"/>
    <col min="6" max="6" width="25.00390625" style="0" customWidth="1"/>
    <col min="7" max="7" width="9.8515625" style="0" customWidth="1"/>
    <col min="8" max="8" width="12.140625" style="0" customWidth="1"/>
    <col min="9" max="9" width="6.28125" style="0" customWidth="1"/>
    <col min="10" max="10" width="16.7109375" style="0" customWidth="1"/>
    <col min="11" max="11" width="7.28125" style="0" customWidth="1"/>
    <col min="12" max="12" width="5.57421875" style="0" customWidth="1"/>
  </cols>
  <sheetData>
    <row r="1" spans="1:13" ht="18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6" t="s">
        <v>1</v>
      </c>
      <c r="B3" s="7" t="s">
        <v>2</v>
      </c>
      <c r="C3" s="8">
        <v>50</v>
      </c>
      <c r="D3" s="7" t="s">
        <v>3</v>
      </c>
      <c r="E3" s="6" t="s">
        <v>4</v>
      </c>
      <c r="F3" s="7" t="s">
        <v>5</v>
      </c>
      <c r="G3" s="8">
        <v>100</v>
      </c>
      <c r="H3" s="7" t="s">
        <v>6</v>
      </c>
      <c r="I3" s="6" t="s">
        <v>7</v>
      </c>
      <c r="J3" s="7" t="s">
        <v>8</v>
      </c>
      <c r="K3" s="9">
        <v>985</v>
      </c>
      <c r="L3" s="7" t="s">
        <v>6</v>
      </c>
    </row>
    <row r="4" spans="1:12" ht="12.75">
      <c r="A4" s="5"/>
      <c r="B4" s="7" t="s">
        <v>9</v>
      </c>
      <c r="C4" s="8">
        <v>25</v>
      </c>
      <c r="D4" s="7" t="s">
        <v>10</v>
      </c>
      <c r="E4" s="7"/>
      <c r="F4" s="7" t="s">
        <v>11</v>
      </c>
      <c r="G4" s="8">
        <v>30</v>
      </c>
      <c r="H4" s="7" t="s">
        <v>6</v>
      </c>
      <c r="I4" s="7"/>
      <c r="J4" s="7" t="s">
        <v>12</v>
      </c>
      <c r="K4" s="9">
        <v>1185</v>
      </c>
      <c r="L4" s="7" t="s">
        <v>6</v>
      </c>
    </row>
    <row r="5" spans="1:12" ht="12.75">
      <c r="A5" s="5"/>
      <c r="B5" s="7" t="s">
        <v>13</v>
      </c>
      <c r="C5" s="8">
        <v>972</v>
      </c>
      <c r="D5" s="7" t="s">
        <v>14</v>
      </c>
      <c r="E5" s="7"/>
      <c r="F5" s="7" t="s">
        <v>15</v>
      </c>
      <c r="G5" s="8">
        <v>1300</v>
      </c>
      <c r="H5" s="7" t="s">
        <v>16</v>
      </c>
      <c r="I5" s="7"/>
      <c r="J5" s="7" t="s">
        <v>17</v>
      </c>
      <c r="K5" s="9">
        <v>253</v>
      </c>
      <c r="L5" s="7" t="s">
        <v>6</v>
      </c>
    </row>
    <row r="6" spans="1:12" ht="12.75">
      <c r="A6" s="5"/>
      <c r="B6" s="7" t="s">
        <v>18</v>
      </c>
      <c r="C6" s="8">
        <v>1510</v>
      </c>
      <c r="D6" s="7" t="s">
        <v>6</v>
      </c>
      <c r="E6" s="7"/>
      <c r="F6" s="7" t="s">
        <v>19</v>
      </c>
      <c r="G6" s="8">
        <v>260</v>
      </c>
      <c r="H6" s="7" t="s">
        <v>20</v>
      </c>
      <c r="I6" s="7"/>
      <c r="J6" s="7" t="s">
        <v>21</v>
      </c>
      <c r="K6" s="9">
        <v>6000</v>
      </c>
      <c r="L6" s="7"/>
    </row>
    <row r="7" spans="1:12" ht="12.75">
      <c r="A7" s="5"/>
      <c r="B7" s="7" t="s">
        <v>22</v>
      </c>
      <c r="C7" s="8">
        <v>1.4</v>
      </c>
      <c r="D7" s="7" t="s">
        <v>23</v>
      </c>
      <c r="E7" s="7"/>
      <c r="F7" s="7" t="s">
        <v>24</v>
      </c>
      <c r="G7" s="10">
        <v>1</v>
      </c>
      <c r="H7" s="7" t="s">
        <v>20</v>
      </c>
      <c r="I7" s="7"/>
      <c r="J7" s="7"/>
      <c r="K7" s="9"/>
      <c r="L7" s="7"/>
    </row>
    <row r="8" spans="1:12" ht="12.75">
      <c r="A8" s="5"/>
      <c r="B8" s="7" t="s">
        <v>25</v>
      </c>
      <c r="C8" s="8">
        <v>0.25</v>
      </c>
      <c r="D8" s="7" t="s">
        <v>23</v>
      </c>
      <c r="E8" s="7"/>
      <c r="F8" s="7" t="s">
        <v>26</v>
      </c>
      <c r="G8" s="10">
        <v>0</v>
      </c>
      <c r="H8" s="7" t="s">
        <v>27</v>
      </c>
      <c r="I8" s="7"/>
      <c r="J8" s="7"/>
      <c r="K8" s="9"/>
      <c r="L8" s="7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>
      <c r="A10" s="11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3" t="s">
        <v>29</v>
      </c>
      <c r="B12" s="13"/>
      <c r="C12" s="14">
        <f>((K3+K5+(2*G3))*(K4+K5))*2/1000000*C15</f>
        <v>14.069610575999997</v>
      </c>
      <c r="D12" s="13" t="s">
        <v>30</v>
      </c>
      <c r="E12" s="13" t="s">
        <v>31</v>
      </c>
      <c r="F12" s="13"/>
      <c r="G12" s="15">
        <f>(K4+K5+G4)*(G3-G4)/1000000*4*C15</f>
        <v>1.3983580799999997</v>
      </c>
      <c r="H12" s="13" t="s">
        <v>30</v>
      </c>
      <c r="I12" s="12"/>
      <c r="J12" s="12"/>
      <c r="K12" s="12"/>
      <c r="L12" s="12"/>
    </row>
    <row r="13" spans="1:12" ht="12.75">
      <c r="A13" s="13" t="s">
        <v>32</v>
      </c>
      <c r="B13" s="13"/>
      <c r="C13" s="16">
        <f>K3+K5+(2*G3)</f>
        <v>1438</v>
      </c>
      <c r="D13" s="13" t="s">
        <v>6</v>
      </c>
      <c r="E13" s="13" t="s">
        <v>33</v>
      </c>
      <c r="F13" s="13"/>
      <c r="G13" s="15">
        <f>G12/C7*C8</f>
        <v>0.24970679999999998</v>
      </c>
      <c r="H13" s="13" t="s">
        <v>30</v>
      </c>
      <c r="I13" s="12"/>
      <c r="J13" s="12"/>
      <c r="K13" s="12"/>
      <c r="L13" s="12"/>
    </row>
    <row r="14" spans="1:12" ht="12.75">
      <c r="A14" s="13" t="s">
        <v>34</v>
      </c>
      <c r="B14" s="13"/>
      <c r="C14" s="17">
        <f>G16/((K4+K5+G4)/1000)</f>
        <v>928.2409588773662</v>
      </c>
      <c r="D14" s="13" t="s">
        <v>35</v>
      </c>
      <c r="E14" s="13" t="s">
        <v>36</v>
      </c>
      <c r="F14" s="12"/>
      <c r="G14" s="18">
        <f>C12-G13</f>
        <v>13.819903775999997</v>
      </c>
      <c r="H14" s="13" t="s">
        <v>30</v>
      </c>
      <c r="I14" s="12"/>
      <c r="J14" s="12"/>
      <c r="K14" s="12"/>
      <c r="L14" s="12"/>
    </row>
    <row r="15" spans="1:12" ht="12.75">
      <c r="A15" s="13" t="s">
        <v>37</v>
      </c>
      <c r="B15" s="13"/>
      <c r="C15" s="16">
        <f>C5/(1/(C4*0.000001))*C7*100</f>
        <v>3.4019999999999992</v>
      </c>
      <c r="D15" s="13" t="s">
        <v>30</v>
      </c>
      <c r="E15" s="13" t="s">
        <v>38</v>
      </c>
      <c r="F15" s="13"/>
      <c r="G15" s="19">
        <f>C14/(G5/G6)</f>
        <v>185.64819177547324</v>
      </c>
      <c r="H15" s="13" t="s">
        <v>39</v>
      </c>
      <c r="I15" s="12"/>
      <c r="J15" s="12"/>
      <c r="K15" s="12"/>
      <c r="L15" s="12"/>
    </row>
    <row r="16" spans="1:12" ht="12.75">
      <c r="A16" s="13" t="s">
        <v>40</v>
      </c>
      <c r="B16" s="13"/>
      <c r="C16" s="16">
        <f>C5/(1/(C4*0.000001))*1000</f>
        <v>24.299999999999997</v>
      </c>
      <c r="D16" s="13" t="s">
        <v>41</v>
      </c>
      <c r="E16" s="13" t="s">
        <v>42</v>
      </c>
      <c r="F16" s="13"/>
      <c r="G16" s="17">
        <f>C3/(C5/(1/(C4*0.000001))*C6/1000)</f>
        <v>1362.6577276319736</v>
      </c>
      <c r="H16" s="13" t="s">
        <v>43</v>
      </c>
      <c r="I16" s="12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8">
      <c r="A18" s="11" t="s">
        <v>44</v>
      </c>
      <c r="B18" s="2"/>
      <c r="C18" s="2"/>
      <c r="D18" s="2"/>
      <c r="E18" s="11" t="s">
        <v>45</v>
      </c>
      <c r="F18" s="2"/>
      <c r="G18" s="2"/>
      <c r="H18" s="2"/>
      <c r="I18" s="2"/>
      <c r="J18" s="2"/>
      <c r="K18" s="2"/>
      <c r="L18" s="2"/>
    </row>
    <row r="19" spans="1:12" ht="15">
      <c r="A19" s="20"/>
      <c r="B19" s="20"/>
      <c r="C19" s="20"/>
      <c r="D19" s="20"/>
      <c r="E19" s="21"/>
      <c r="F19" s="21" t="s">
        <v>46</v>
      </c>
      <c r="G19" s="21"/>
      <c r="H19" s="21">
        <f>3600/G5*G6</f>
        <v>720</v>
      </c>
      <c r="I19" s="21" t="s">
        <v>47</v>
      </c>
      <c r="J19" s="21"/>
      <c r="K19" s="21"/>
      <c r="L19" s="21"/>
    </row>
    <row r="20" spans="1:12" ht="15">
      <c r="A20" s="20" t="s">
        <v>48</v>
      </c>
      <c r="B20" s="20"/>
      <c r="C20" s="20">
        <f>G6</f>
        <v>260</v>
      </c>
      <c r="D20" s="20" t="s">
        <v>20</v>
      </c>
      <c r="E20" s="21"/>
      <c r="F20" s="21" t="s">
        <v>49</v>
      </c>
      <c r="G20" s="21"/>
      <c r="H20" s="21">
        <f>H21*C22*C20</f>
        <v>2340</v>
      </c>
      <c r="I20" s="21" t="s">
        <v>20</v>
      </c>
      <c r="J20" s="21"/>
      <c r="K20" s="21"/>
      <c r="L20" s="21"/>
    </row>
    <row r="21" spans="1:12" ht="15">
      <c r="A21" s="20" t="s">
        <v>50</v>
      </c>
      <c r="B21" s="20"/>
      <c r="C21" s="20">
        <v>50</v>
      </c>
      <c r="D21" s="20" t="s">
        <v>27</v>
      </c>
      <c r="E21" s="21"/>
      <c r="F21" s="21" t="s">
        <v>51</v>
      </c>
      <c r="G21" s="21"/>
      <c r="H21" s="21">
        <f>INT((C23-C24)/K5)</f>
        <v>9</v>
      </c>
      <c r="I21" s="21" t="s">
        <v>52</v>
      </c>
      <c r="J21" s="21"/>
      <c r="K21" s="21"/>
      <c r="L21" s="21"/>
    </row>
    <row r="22" spans="1:12" ht="15">
      <c r="A22" s="20" t="s">
        <v>53</v>
      </c>
      <c r="B22" s="20"/>
      <c r="C22" s="20">
        <v>1</v>
      </c>
      <c r="D22" s="20" t="s">
        <v>20</v>
      </c>
      <c r="E22" s="21"/>
      <c r="F22" s="21" t="s">
        <v>54</v>
      </c>
      <c r="G22" s="21"/>
      <c r="H22" s="21">
        <f>H21*K5+(C4/500*H21)+C24</f>
        <v>2427.45</v>
      </c>
      <c r="I22" s="21" t="s">
        <v>6</v>
      </c>
      <c r="J22" s="21"/>
      <c r="K22" s="21"/>
      <c r="L22" s="21"/>
    </row>
    <row r="23" spans="1:12" ht="15">
      <c r="A23" s="20" t="s">
        <v>55</v>
      </c>
      <c r="B23" s="20"/>
      <c r="C23" s="20">
        <v>2450</v>
      </c>
      <c r="D23" s="20" t="s">
        <v>6</v>
      </c>
      <c r="E23" s="21"/>
      <c r="F23" s="21" t="s">
        <v>56</v>
      </c>
      <c r="G23" s="21"/>
      <c r="H23" s="21">
        <f>H21*K5+H21*C25+C24</f>
        <v>2454</v>
      </c>
      <c r="I23" s="21" t="s">
        <v>6</v>
      </c>
      <c r="J23" s="21"/>
      <c r="K23" s="21"/>
      <c r="L23" s="21"/>
    </row>
    <row r="24" spans="1:12" ht="15">
      <c r="A24" s="20" t="s">
        <v>57</v>
      </c>
      <c r="B24" s="20"/>
      <c r="C24" s="20">
        <v>150</v>
      </c>
      <c r="D24" s="20" t="s">
        <v>6</v>
      </c>
      <c r="E24" s="21"/>
      <c r="F24" s="21" t="s">
        <v>58</v>
      </c>
      <c r="G24" s="21"/>
      <c r="H24" s="22">
        <f>((C21/C20)+(C27/(C22*C20*H21)))</f>
        <v>0.19230769230769232</v>
      </c>
      <c r="I24" s="21" t="s">
        <v>27</v>
      </c>
      <c r="J24" s="21"/>
      <c r="K24" s="21"/>
      <c r="L24" s="21"/>
    </row>
    <row r="25" spans="1:12" ht="15">
      <c r="A25" s="20" t="s">
        <v>59</v>
      </c>
      <c r="B25" s="20"/>
      <c r="C25" s="20">
        <v>3</v>
      </c>
      <c r="D25" s="20" t="s">
        <v>6</v>
      </c>
      <c r="E25" s="21"/>
      <c r="F25" s="21" t="s">
        <v>60</v>
      </c>
      <c r="G25" s="21"/>
      <c r="H25" s="21">
        <f>(G14/G6)+(C27/(G7*G6*H21))</f>
        <v>0.053153476061538446</v>
      </c>
      <c r="I25" s="21" t="s">
        <v>27</v>
      </c>
      <c r="J25" s="21"/>
      <c r="K25" s="21"/>
      <c r="L25" s="21"/>
    </row>
    <row r="26" spans="1:12" ht="15">
      <c r="A26" s="20" t="s">
        <v>61</v>
      </c>
      <c r="B26" s="20"/>
      <c r="C26" s="20">
        <f>H28</f>
        <v>7800000</v>
      </c>
      <c r="D26" s="20" t="s">
        <v>35</v>
      </c>
      <c r="E26" s="21"/>
      <c r="F26" s="21" t="s">
        <v>62</v>
      </c>
      <c r="G26" s="21"/>
      <c r="H26" s="21">
        <f>(H24-H25)/100*H20</f>
        <v>3.256208660160001</v>
      </c>
      <c r="I26" s="21" t="s">
        <v>63</v>
      </c>
      <c r="J26" s="21"/>
      <c r="K26" s="21"/>
      <c r="L26" s="21"/>
    </row>
    <row r="27" spans="1:12" ht="15">
      <c r="A27" s="20" t="s">
        <v>64</v>
      </c>
      <c r="B27" s="20"/>
      <c r="C27" s="20">
        <v>0</v>
      </c>
      <c r="D27" s="20" t="s">
        <v>27</v>
      </c>
      <c r="E27" s="21"/>
      <c r="F27" s="21" t="s">
        <v>65</v>
      </c>
      <c r="G27" s="21"/>
      <c r="H27" s="21">
        <f>C26/H20</f>
        <v>3333.3333333333335</v>
      </c>
      <c r="I27" s="21"/>
      <c r="J27" s="21"/>
      <c r="K27" s="21"/>
      <c r="L27" s="21"/>
    </row>
    <row r="28" spans="1:12" ht="15">
      <c r="A28" s="20"/>
      <c r="B28" s="20"/>
      <c r="C28" s="20"/>
      <c r="D28" s="20"/>
      <c r="E28" s="21"/>
      <c r="F28" s="21" t="s">
        <v>66</v>
      </c>
      <c r="G28" s="21"/>
      <c r="H28" s="23">
        <f>K6*G5</f>
        <v>7800000</v>
      </c>
      <c r="I28" s="21" t="s">
        <v>20</v>
      </c>
      <c r="J28" s="21"/>
      <c r="K28" s="21"/>
      <c r="L28" s="21"/>
    </row>
    <row r="29" spans="1:12" ht="15">
      <c r="A29" s="20"/>
      <c r="B29" s="20"/>
      <c r="C29" s="20"/>
      <c r="D29" s="20"/>
      <c r="E29" s="21"/>
      <c r="F29" s="21" t="s">
        <v>67</v>
      </c>
      <c r="G29" s="21"/>
      <c r="H29" s="24">
        <f>H27*H26</f>
        <v>10854.028867200004</v>
      </c>
      <c r="I29" s="21" t="s">
        <v>63</v>
      </c>
      <c r="J29" s="21"/>
      <c r="K29" s="21"/>
      <c r="L29" s="21"/>
    </row>
    <row r="30" spans="1:12" ht="15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</row>
    <row r="34" spans="2:4" ht="12.75">
      <c r="B34">
        <f>C26/G6</f>
        <v>30000</v>
      </c>
      <c r="C34">
        <f>B34*0.5/60</f>
        <v>250</v>
      </c>
      <c r="D34">
        <f>C34*25</f>
        <v>6250</v>
      </c>
    </row>
    <row r="37" spans="12:13" ht="12.75">
      <c r="L37" s="25"/>
      <c r="M37" s="25"/>
    </row>
    <row r="38" spans="12:13" ht="12.75">
      <c r="L38" s="25"/>
      <c r="M38" s="25"/>
    </row>
    <row r="39" spans="12:13" ht="12.75">
      <c r="L39" s="25"/>
      <c r="M39" s="25"/>
    </row>
    <row r="43" ht="12.75">
      <c r="G43" s="25"/>
    </row>
    <row r="44" ht="12.75">
      <c r="G44" s="25"/>
    </row>
    <row r="45" spans="7:8" ht="12.75">
      <c r="G45" s="25"/>
      <c r="H45" s="25"/>
    </row>
    <row r="46" ht="12.75">
      <c r="H46" s="25"/>
    </row>
  </sheetData>
  <printOptions/>
  <pageMargins left="0.75" right="0.75" top="1.0555555555555556" bottom="1" header="0.5" footer="0.5"/>
  <pageSetup horizontalDpi="300" verticalDpi="300" orientation="landscape" paperSize="9"/>
  <headerFooter alignWithMargins="0">
    <oddHeader>&amp;L&amp;14Delta Engineering&amp;Rc 2007</oddHeader>
    <oddFooter>&amp;CDelta Engineering , Parkbos 1 , 9500 Ophasselt, Belgium TEL +32 54 51 81 11    FAX +32 54 518116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ddb</cp:lastModifiedBy>
  <dcterms:modified xsi:type="dcterms:W3CDTF">2009-09-24T15:30:46Z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